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'!$A$1:$C$152</definedName>
  </definedNames>
  <calcPr fullCalcOnLoad="1"/>
</workbook>
</file>

<file path=xl/sharedStrings.xml><?xml version="1.0" encoding="utf-8"?>
<sst xmlns="http://schemas.openxmlformats.org/spreadsheetml/2006/main" count="142" uniqueCount="142">
  <si>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</si>
  <si>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</si>
  <si>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</si>
  <si>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</si>
  <si>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</si>
  <si>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</si>
  <si>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</si>
  <si>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</si>
  <si>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</si>
  <si>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</si>
  <si>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</si>
  <si>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</si>
  <si>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</si>
  <si>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</si>
  <si>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</si>
  <si>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</si>
  <si>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</si>
  <si>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</si>
  <si>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</si>
  <si>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</si>
  <si>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</si>
  <si>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</si>
  <si>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</si>
  <si>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</si>
  <si>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</si>
  <si>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</si>
  <si>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</si>
  <si>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</si>
  <si>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</si>
  <si>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</si>
  <si>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</si>
  <si>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</si>
  <si>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</si>
  <si>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</si>
  <si>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</si>
  <si>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</si>
  <si>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</si>
  <si>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огнетушители</t>
  </si>
  <si>
    <t>орг.техника</t>
  </si>
  <si>
    <t>ГСМ</t>
  </si>
  <si>
    <t>питание ДОУ</t>
  </si>
  <si>
    <t>бутылированная вода</t>
  </si>
  <si>
    <t>моющие средства</t>
  </si>
  <si>
    <t>дезсередства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</si>
  <si>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</si>
  <si>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</si>
  <si>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</si>
  <si>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</si>
  <si>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</si>
  <si>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отщип по огнезащ.обработке дер.констр.</t>
  </si>
  <si>
    <t>установка элсчетчика</t>
  </si>
  <si>
    <t>тех.инвентаризация</t>
  </si>
  <si>
    <t>экспертиза столовой сэс</t>
  </si>
  <si>
    <t>211 в т.ч.</t>
  </si>
  <si>
    <t>премия</t>
  </si>
  <si>
    <t>итого</t>
  </si>
  <si>
    <t>метод.литерат.</t>
  </si>
  <si>
    <t>зправка картриджей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</si>
  <si>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</si>
  <si>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</si>
  <si>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</si>
  <si>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</si>
  <si>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</si>
  <si>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</si>
  <si>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</si>
  <si>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</si>
  <si>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</si>
  <si>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</si>
  <si>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</si>
  <si>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</si>
  <si>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</si>
  <si>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техническое обслуживание пожарной сигнализации</t>
  </si>
  <si>
    <t>охранные услуги</t>
  </si>
  <si>
    <t>налог на имущество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</si>
  <si>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</si>
  <si>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</si>
  <si>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</si>
  <si>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</si>
  <si>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</si>
  <si>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</si>
  <si>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</si>
  <si>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</si>
  <si>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</si>
  <si>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</si>
  <si>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</si>
  <si>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активация блока СКЗИ,калибровка,подключение к серверу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</si>
  <si>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</si>
  <si>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</si>
  <si>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</si>
  <si>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</si>
  <si>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</si>
  <si>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</si>
  <si>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</si>
  <si>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</si>
  <si>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</si>
  <si>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</si>
  <si>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</si>
  <si>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</si>
  <si>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</si>
  <si>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</si>
  <si>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</si>
  <si>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</si>
  <si>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</si>
  <si>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</si>
  <si>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</si>
  <si>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тестирование учащихся</t>
  </si>
  <si>
    <t>обучение по атобусу</t>
  </si>
  <si>
    <t>обучение по оказанию 1 помощи пострадавшим</t>
  </si>
  <si>
    <t>флаги РО и РФ</t>
  </si>
  <si>
    <t>смесители</t>
  </si>
  <si>
    <t>замена приборов учета воды</t>
  </si>
  <si>
    <t>Гл.бухгалтер                                                                                Е.Н. Чуприна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</si>
  <si>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</si>
  <si>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</si>
  <si>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</si>
  <si>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</si>
  <si>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лакаксрасочный материал</t>
  </si>
  <si>
    <t>извещатель пожарный</t>
  </si>
  <si>
    <t>гигиеническое обучение</t>
  </si>
  <si>
    <t>покупка товара для ремонта системы отопления</t>
  </si>
  <si>
    <t>установка доводчиков</t>
  </si>
  <si>
    <t>присоединение к электросетям</t>
  </si>
  <si>
    <t>установка программы Windows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</si>
  <si>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</si>
  <si>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</si>
  <si>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</si>
  <si>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</si>
  <si>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</si>
  <si>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</si>
  <si>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</si>
  <si>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СИЗ</t>
  </si>
  <si>
    <t>конфорки</t>
  </si>
  <si>
    <t>оплата труда школа</t>
  </si>
  <si>
    <t>оплата труда дош.группа</t>
  </si>
  <si>
    <t>2019 год</t>
  </si>
  <si>
    <t>школа</t>
  </si>
  <si>
    <t xml:space="preserve">  сметная документация</t>
  </si>
  <si>
    <t>установка счетчика дош.группа</t>
  </si>
  <si>
    <t>вывоз ТКО</t>
  </si>
  <si>
    <t>Директор МБОУ Русская СОШ                                                 Г.В. Колинько</t>
  </si>
  <si>
    <t xml:space="preserve">от "17" сентября  2019 г. №    </t>
  </si>
  <si>
    <t>Информация о расходовании средств местного бюджета за август 2019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</si>
</sst>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zoomScalePageLayoutView="0" workbookViewId="0" topLeftCell="A1">
      <selection activeCell="B45" sqref="B4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3" t="s">
        <v>93</v>
      </c>
      <c r="B1" s="23"/>
      <c r="C1" s="23"/>
      <c r="D1" s="23"/>
      <c r="E1" s="23"/>
    </row>
    <row r="2" spans="1:5" ht="15">
      <c r="A2" s="23" t="s">
        <v>114</v>
      </c>
      <c r="B2" s="23"/>
      <c r="C2" s="23"/>
      <c r="D2" s="23"/>
      <c r="E2" s="19"/>
    </row>
    <row r="3" spans="1:5" ht="15">
      <c r="A3" s="24" t="s">
        <v>112</v>
      </c>
      <c r="B3" s="24"/>
      <c r="C3" s="24"/>
      <c r="D3" s="24"/>
      <c r="E3" s="19"/>
    </row>
    <row r="4" spans="1:5" ht="15">
      <c r="A4" s="23" t="s">
        <v>113</v>
      </c>
      <c r="B4" s="23"/>
      <c r="C4" s="23"/>
      <c r="D4" s="23"/>
      <c r="E4" s="23"/>
    </row>
    <row r="5" spans="1:5" ht="15">
      <c r="A5" s="23" t="s">
        <v>94</v>
      </c>
      <c r="B5" s="23"/>
      <c r="C5" s="23"/>
      <c r="D5" s="23"/>
      <c r="E5" s="19"/>
    </row>
    <row r="6" spans="1:5" ht="15">
      <c r="A6" s="23" t="s">
        <v>95</v>
      </c>
      <c r="B6" s="23"/>
      <c r="C6" s="23"/>
      <c r="D6" s="23"/>
      <c r="E6" s="19"/>
    </row>
    <row r="7" spans="1:5" ht="15">
      <c r="A7" s="23" t="s">
        <v>96</v>
      </c>
      <c r="B7" s="23"/>
      <c r="C7" s="23"/>
      <c r="D7" s="23"/>
      <c r="E7" s="19"/>
    </row>
    <row r="8" spans="1:5" ht="15">
      <c r="A8" s="23" t="s">
        <v>97</v>
      </c>
      <c r="B8" s="23"/>
      <c r="C8" s="23"/>
      <c r="D8" s="23"/>
      <c r="E8" s="19"/>
    </row>
    <row r="9" spans="1:5" ht="15">
      <c r="A9" s="23" t="s">
        <v>98</v>
      </c>
      <c r="B9" s="23"/>
      <c r="C9" s="23"/>
      <c r="D9" s="23"/>
      <c r="E9" s="19"/>
    </row>
    <row r="10" spans="1:5" ht="15">
      <c r="A10" s="23" t="s">
        <v>99</v>
      </c>
      <c r="B10" s="23"/>
      <c r="C10" s="23"/>
      <c r="D10" s="23"/>
      <c r="E10" s="19"/>
    </row>
    <row r="11" spans="1:5" ht="15">
      <c r="A11" s="24" t="s">
        <v>100</v>
      </c>
      <c r="B11" s="24"/>
      <c r="C11" s="24"/>
      <c r="D11" s="24"/>
      <c r="E11" s="20"/>
    </row>
    <row r="12" spans="1:5" ht="20.25" customHeight="1">
      <c r="A12" s="24" t="s">
        <v>101</v>
      </c>
      <c r="B12" s="24"/>
      <c r="C12" s="24"/>
      <c r="D12" s="24"/>
      <c r="E12" s="20"/>
    </row>
    <row r="13" spans="1:5" ht="14.25" customHeight="1">
      <c r="A13" s="24" t="s">
        <v>140</v>
      </c>
      <c r="B13" s="24"/>
      <c r="C13" s="24"/>
      <c r="D13" s="24"/>
      <c r="E13" s="21"/>
    </row>
    <row r="14" spans="1:5" ht="28.5" customHeight="1">
      <c r="A14" s="25" t="s">
        <v>141</v>
      </c>
      <c r="B14" s="26"/>
      <c r="C14" s="26"/>
      <c r="D14" s="26"/>
      <c r="E14"/>
    </row>
    <row r="15" spans="1:5" ht="49.5" customHeight="1">
      <c r="A15" s="27" t="s">
        <v>92</v>
      </c>
      <c r="B15" s="27"/>
      <c r="C15" s="27"/>
      <c r="D15" s="27"/>
      <c r="E15"/>
    </row>
    <row r="16" spans="1:14" s="4" customFormat="1" ht="60" customHeight="1">
      <c r="A16" s="8"/>
      <c r="B16" s="15" t="s">
        <v>134</v>
      </c>
      <c r="C16" s="16" t="s">
        <v>55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53</v>
      </c>
      <c r="B17" s="17">
        <f>B18+B19+B20</f>
        <v>665367.31</v>
      </c>
      <c r="C17" s="17">
        <f aca="true" t="shared" si="0" ref="C17:C53">SUM(B17:B17)</f>
        <v>665367.31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3" s="1" customFormat="1" ht="18">
      <c r="A18" s="9" t="s">
        <v>132</v>
      </c>
      <c r="B18" s="18">
        <f>35500+38041.88+10590+242.52+35500+676+4520.24+10590+38041.88+690.78+206+129.72+6822.8+1020+29800+31627.43+8948+2848.8+426+129.72+4500+29400+37565.89+10452+1529.1+129.72+35500+5361.94+801+10591+37979.25+191.35+31000+2196+14692.48+41540.26+10794+2041.72+60.54+1746+4937.25+6743.16+699+4674.76+24000+6993.94+1045+31+5+10753.88+1607+5643+25285.74+301.04+129.72+8006+738+4937.25+967.55+145+23300</f>
        <v>665367.31</v>
      </c>
      <c r="C18" s="17">
        <f t="shared" si="0"/>
        <v>665367.31</v>
      </c>
    </row>
    <row r="19" spans="1:14" s="14" customFormat="1" ht="18">
      <c r="A19" s="9" t="s">
        <v>133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54</v>
      </c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70</v>
      </c>
      <c r="B22" s="10"/>
      <c r="C22" s="17">
        <f t="shared" si="0"/>
        <v>0</v>
      </c>
      <c r="D22" s="1"/>
      <c r="E22" s="1"/>
      <c r="F22" s="1" t="s">
        <v>78</v>
      </c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77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56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B26+B27</f>
        <v>192498.29</v>
      </c>
      <c r="C25" s="17">
        <f>B25</f>
        <v>192498.29</v>
      </c>
      <c r="D25" s="1" t="s">
        <v>75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9" t="s">
        <v>135</v>
      </c>
      <c r="B26" s="10">
        <f>3853.48+18537.55+4297.34+168.52+2443.59+4562.35+178.92+2594.28+19680.73+4134.25+162.13+17834.02+2350.84+18386.88+4262.41+2423.72+167.15-1543.12+180.85+19893.4+4611.65+2622.31+3715.47+861.31+489.77+33.78+2500.1+4396.73+172.42+18966.25+19778.78+1535.32+4585.08+179.81+2607.2+873.02</f>
        <v>192498.29</v>
      </c>
      <c r="C26" s="17">
        <f>B26</f>
        <v>192498.29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18">
      <c r="A27" s="9"/>
      <c r="B27" s="10"/>
      <c r="C27" s="17">
        <f>B27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18">
      <c r="A28" s="11">
        <v>221</v>
      </c>
      <c r="B28" s="12">
        <f>936+1620+1620+936+1620+936+1620+936+1620+936+1620+936+1620+936</f>
        <v>17892</v>
      </c>
      <c r="C28" s="17">
        <f t="shared" si="0"/>
        <v>17892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14" customFormat="1" ht="21" customHeight="1">
      <c r="A29" s="11">
        <v>222</v>
      </c>
      <c r="B29" s="12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14" customFormat="1" ht="21" customHeight="1">
      <c r="A30" s="13" t="s">
        <v>6</v>
      </c>
      <c r="B30" s="12">
        <f>B31+B32+B33+B35+B34</f>
        <v>743223.23</v>
      </c>
      <c r="C30" s="17">
        <f t="shared" si="0"/>
        <v>743223.23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7</v>
      </c>
      <c r="B31" s="10">
        <f>8852.75+13200.38+5.32+9900.29+6211.47+4658.59+8547.03+6410.28+4278.92+8547.48+6410.61+4524.18+7792.77+5844.59+5710.71+4678.58+107.74+6636.88+4977.66+5617.01+6773</f>
        <v>129686.24</v>
      </c>
      <c r="C31" s="17">
        <f t="shared" si="0"/>
        <v>129686.24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69</v>
      </c>
      <c r="B32" s="10">
        <f>138368.74+199858.21+140491.15+110026.48</f>
        <v>588744.58</v>
      </c>
      <c r="C32" s="17">
        <f>SUM(B32:B32)</f>
        <v>588744.58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>
      <c r="A33" s="9" t="s">
        <v>8</v>
      </c>
      <c r="B33" s="10">
        <f>736.02+817.8+940.47+1144.92+981.36+1880.94+1697.28</f>
        <v>8198.79</v>
      </c>
      <c r="C33" s="17">
        <f>SUM(B33:B33)</f>
        <v>8198.79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" customHeight="1">
      <c r="A34" s="9" t="s">
        <v>138</v>
      </c>
      <c r="B34" s="10">
        <f>2605.24+1302.62+1302.62+1302.62+1302.62+1302.62</f>
        <v>9118.34</v>
      </c>
      <c r="C34" s="17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21" customHeight="1">
      <c r="A35" s="9" t="s">
        <v>9</v>
      </c>
      <c r="B35" s="10">
        <f>3737.64+1245.88+1245.88+1245.88</f>
        <v>7475.280000000001</v>
      </c>
      <c r="C35" s="17">
        <f t="shared" si="0"/>
        <v>7475.280000000001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14" customFormat="1" ht="24" customHeight="1">
      <c r="A36" s="11">
        <v>224</v>
      </c>
      <c r="B36" s="12"/>
      <c r="C36" s="17">
        <f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4" customFormat="1" ht="27" customHeight="1">
      <c r="A37" s="13" t="s">
        <v>0</v>
      </c>
      <c r="B37" s="12">
        <f>B38+B39+B40+B41+B42+B43+B44+B45+B46+B47+B48+B49+B50+B51+B52+B53+B54+B55+B57+B56+B58</f>
        <v>138702.81999999998</v>
      </c>
      <c r="C37" s="17">
        <f t="shared" si="0"/>
        <v>138702.81999999998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1.75" customHeight="1">
      <c r="A38" s="9" t="s">
        <v>10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11</v>
      </c>
      <c r="B39" s="10">
        <f>2520+2520+2520+2520+3108+3108+3108</f>
        <v>19404</v>
      </c>
      <c r="C39" s="17">
        <f t="shared" si="0"/>
        <v>19404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12</v>
      </c>
      <c r="B40" s="10">
        <f>2847+2847</f>
        <v>5694</v>
      </c>
      <c r="C40" s="17">
        <f t="shared" si="0"/>
        <v>5694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124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14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">
      <c r="A43" s="9" t="s">
        <v>15</v>
      </c>
      <c r="B43" s="10">
        <v>195.24</v>
      </c>
      <c r="C43" s="17">
        <f t="shared" si="0"/>
        <v>195.24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6">
      <c r="A44" s="9" t="s">
        <v>102</v>
      </c>
      <c r="B44" s="10">
        <f>7950+7950+7000</f>
        <v>22900</v>
      </c>
      <c r="C44" s="17">
        <f t="shared" si="0"/>
        <v>22900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>
      <c r="A45" s="9" t="s">
        <v>86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123</v>
      </c>
      <c r="B46" s="10">
        <f>1100+1100+1100+1100</f>
        <v>4400</v>
      </c>
      <c r="C46" s="17">
        <f t="shared" si="0"/>
        <v>4400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6">
      <c r="A47" s="9" t="s">
        <v>71</v>
      </c>
      <c r="B47" s="10">
        <f>9325+9325+9325+9325+9325+9325+10257.5</f>
        <v>66207.5</v>
      </c>
      <c r="C47" s="17">
        <f t="shared" si="0"/>
        <v>66207.5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120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110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>
      <c r="A50" s="9" t="s">
        <v>104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36">
      <c r="A51" s="9" t="s">
        <v>16</v>
      </c>
      <c r="B51" s="10">
        <v>9868</v>
      </c>
      <c r="C51" s="17">
        <f t="shared" si="0"/>
        <v>9868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17</v>
      </c>
      <c r="B52" s="10">
        <v>3220</v>
      </c>
      <c r="C52" s="17">
        <f t="shared" si="0"/>
        <v>3220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>
      <c r="A53" s="9" t="s">
        <v>76</v>
      </c>
      <c r="B53" s="10">
        <v>6814.08</v>
      </c>
      <c r="C53" s="17">
        <f t="shared" si="0"/>
        <v>6814.08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57</v>
      </c>
      <c r="B54" s="10"/>
      <c r="C54" s="17">
        <f aca="true" t="shared" si="1" ref="C54:C72">SUM(B54:B54)</f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>
      <c r="A55" s="9" t="s">
        <v>103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">
      <c r="A56" s="9" t="s">
        <v>13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36">
      <c r="A57" s="9" t="s">
        <v>34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">
      <c r="A58" s="9" t="s">
        <v>48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14" customFormat="1" ht="18">
      <c r="A59" s="13" t="s">
        <v>1</v>
      </c>
      <c r="B59" s="12">
        <f>B60+B61+B62+B63+B64+B65+B66+B67+B68+B69+B70+B71+B72+B73+B74+B75+B76+B77+B78+B79+B80+B81+B82+B83+B84+B85+B86+B87+B88+B89+B90+B91+B92+B93+B94+B95+B96+B97+B98+B99</f>
        <v>121613</v>
      </c>
      <c r="C59" s="17">
        <f t="shared" si="1"/>
        <v>121613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18</v>
      </c>
      <c r="B60" s="10">
        <f>4620+23441</f>
        <v>28061</v>
      </c>
      <c r="C60" s="17">
        <f t="shared" si="1"/>
        <v>28061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19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89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72</v>
      </c>
      <c r="B63" s="10">
        <f>4836+4368+4836+4680+4836+4680+4836</f>
        <v>33072</v>
      </c>
      <c r="C63" s="17">
        <f t="shared" si="1"/>
        <v>33072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121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36">
      <c r="A65" s="9" t="s">
        <v>90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24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136</v>
      </c>
      <c r="B67" s="10">
        <v>40000</v>
      </c>
      <c r="C67" s="17">
        <f t="shared" si="1"/>
        <v>40000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125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105</v>
      </c>
      <c r="B69" s="10">
        <v>4400</v>
      </c>
      <c r="C69" s="17">
        <f t="shared" si="1"/>
        <v>4400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32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33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47</v>
      </c>
      <c r="B72" s="10"/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106</v>
      </c>
      <c r="B73" s="10"/>
      <c r="C73" s="17">
        <f aca="true" t="shared" si="2" ref="C73:C97">SUM(B73:B73)</f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36">
      <c r="A74" s="9" t="s">
        <v>107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49</v>
      </c>
      <c r="B75" s="10">
        <v>7020</v>
      </c>
      <c r="C75" s="17">
        <f t="shared" si="2"/>
        <v>7020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/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36">
      <c r="A77" s="9" t="s">
        <v>85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118</v>
      </c>
      <c r="B78" s="10">
        <f>1968+4592</f>
        <v>6560</v>
      </c>
      <c r="C78" s="17">
        <f t="shared" si="2"/>
        <v>6560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/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122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36">
      <c r="A81" s="9" t="s">
        <v>58</v>
      </c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60</v>
      </c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52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>
      <c r="A84" s="9" t="s">
        <v>62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63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64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21</v>
      </c>
      <c r="B87" s="10">
        <v>2500</v>
      </c>
      <c r="C87" s="17">
        <f t="shared" si="2"/>
        <v>2500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36">
      <c r="A88" s="9" t="s">
        <v>74</v>
      </c>
      <c r="B88" s="10"/>
      <c r="C88" s="17">
        <f t="shared" si="2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22</v>
      </c>
      <c r="B89" s="10"/>
      <c r="C89" s="17">
        <f t="shared" si="2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23</v>
      </c>
      <c r="B90" s="10"/>
      <c r="C90" s="17">
        <f t="shared" si="2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>
      <c r="A91" s="9" t="s">
        <v>35</v>
      </c>
      <c r="B91" s="10"/>
      <c r="C91" s="17">
        <f t="shared" si="2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>
      <c r="A92" s="9"/>
      <c r="B92" s="10"/>
      <c r="C92" s="17">
        <f t="shared" si="2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>
      <c r="A93" s="9" t="s">
        <v>46</v>
      </c>
      <c r="B93" s="10"/>
      <c r="C93" s="17">
        <f t="shared" si="2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50</v>
      </c>
      <c r="B94" s="10"/>
      <c r="C94" s="17">
        <f t="shared" si="2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51</v>
      </c>
      <c r="B95" s="10"/>
      <c r="C95" s="17">
        <f t="shared" si="2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>
      <c r="A96" s="9" t="s">
        <v>25</v>
      </c>
      <c r="B96" s="10"/>
      <c r="C96" s="17">
        <f t="shared" si="2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36">
      <c r="A97" s="9" t="s">
        <v>65</v>
      </c>
      <c r="B97" s="10"/>
      <c r="C97" s="17">
        <f t="shared" si="2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>
      <c r="A98" s="9" t="s">
        <v>20</v>
      </c>
      <c r="B98" s="10"/>
      <c r="C98" s="17">
        <f aca="true" t="shared" si="3" ref="C98:C119">SUM(B98:B98)</f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>
      <c r="A99" s="9" t="s">
        <v>61</v>
      </c>
      <c r="B99" s="10"/>
      <c r="C99" s="17">
        <f t="shared" si="3"/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14" customFormat="1" ht="18">
      <c r="A100" s="11">
        <v>262</v>
      </c>
      <c r="B100" s="12"/>
      <c r="C100" s="17">
        <f t="shared" si="3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14" customFormat="1" ht="18">
      <c r="A101" s="13" t="s">
        <v>26</v>
      </c>
      <c r="B101" s="12">
        <f>B102+B103+B104+B105+B106+B107+B108+B109</f>
        <v>35164.66</v>
      </c>
      <c r="C101" s="17">
        <f t="shared" si="3"/>
        <v>35164.66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28</v>
      </c>
      <c r="B102" s="10"/>
      <c r="C102" s="17">
        <f t="shared" si="3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27</v>
      </c>
      <c r="B103" s="10"/>
      <c r="C103" s="17">
        <f t="shared" si="3"/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8">
      <c r="A104" s="9" t="s">
        <v>29</v>
      </c>
      <c r="B104" s="10">
        <f>4351+4351</f>
        <v>8702</v>
      </c>
      <c r="C104" s="17">
        <f t="shared" si="3"/>
        <v>8702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8">
      <c r="A105" s="9" t="s">
        <v>36</v>
      </c>
      <c r="B105" s="10">
        <f>442.16+414.5+414.5</f>
        <v>1271.16</v>
      </c>
      <c r="C105" s="17">
        <f t="shared" si="3"/>
        <v>1271.16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8">
      <c r="A106" s="9" t="s">
        <v>30</v>
      </c>
      <c r="B106" s="10"/>
      <c r="C106" s="17">
        <f t="shared" si="3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8">
      <c r="A107" s="9" t="s">
        <v>73</v>
      </c>
      <c r="B107" s="10">
        <f>7658.5+8897+8636</f>
        <v>25191.5</v>
      </c>
      <c r="C107" s="17">
        <f t="shared" si="3"/>
        <v>25191.5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>
      <c r="A108" s="9" t="s">
        <v>31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8">
      <c r="A109" s="9" t="s">
        <v>45</v>
      </c>
      <c r="B109" s="10"/>
      <c r="C109" s="17">
        <f t="shared" si="3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14" customFormat="1" ht="18">
      <c r="A110" s="11" t="s">
        <v>4</v>
      </c>
      <c r="B110" s="12">
        <f>B111+B112+B113+B114+B115+B116+B117+B118+B119+B120+B121+B122+B123</f>
        <v>19965</v>
      </c>
      <c r="C110" s="17">
        <f t="shared" si="3"/>
        <v>19965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>
      <c r="A111" s="9" t="s">
        <v>126</v>
      </c>
      <c r="B111" s="10">
        <f>7900+7900</f>
        <v>15800</v>
      </c>
      <c r="C111" s="17">
        <f t="shared" si="3"/>
        <v>15800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8">
      <c r="A112" s="9" t="s">
        <v>127</v>
      </c>
      <c r="B112" s="10"/>
      <c r="C112" s="17">
        <f t="shared" si="3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8">
      <c r="A113" s="9" t="s">
        <v>128</v>
      </c>
      <c r="B113" s="10"/>
      <c r="C113" s="17">
        <f t="shared" si="3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>
      <c r="A114" s="9" t="s">
        <v>79</v>
      </c>
      <c r="B114" s="10"/>
      <c r="C114" s="17">
        <f t="shared" si="3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81</v>
      </c>
      <c r="B115" s="10"/>
      <c r="C115" s="17">
        <f t="shared" si="3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 t="s">
        <v>38</v>
      </c>
      <c r="B116" s="10"/>
      <c r="C116" s="17">
        <f t="shared" si="3"/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8">
      <c r="A117" s="9" t="s">
        <v>37</v>
      </c>
      <c r="B117" s="10">
        <v>4165</v>
      </c>
      <c r="C117" s="17">
        <f t="shared" si="3"/>
        <v>4165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18">
      <c r="A118" s="9" t="s">
        <v>59</v>
      </c>
      <c r="B118" s="10"/>
      <c r="C118" s="17">
        <f t="shared" si="3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8">
      <c r="A119" s="9" t="s">
        <v>83</v>
      </c>
      <c r="B119" s="10"/>
      <c r="C119" s="17">
        <f t="shared" si="3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18">
      <c r="A120" s="9" t="s">
        <v>66</v>
      </c>
      <c r="B120" s="10"/>
      <c r="C120" s="17">
        <f aca="true" t="shared" si="4" ref="C120:C145">SUM(B120:B120)</f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6" customFormat="1" ht="36">
      <c r="A121" s="9" t="s">
        <v>82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s="6" customFormat="1" ht="36">
      <c r="A122" s="9" t="s">
        <v>84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s="6" customFormat="1" ht="18">
      <c r="A123" s="9" t="s">
        <v>67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s="14" customFormat="1" ht="18">
      <c r="A124" s="13" t="s">
        <v>2</v>
      </c>
      <c r="B124" s="12">
        <f>B125+B126+B127+B128+B129+B130+B131+B132+B133+B134+B135+B136+B137+B138+B139+B140+B141+B142+B143+B144</f>
        <v>19570</v>
      </c>
      <c r="C124" s="17">
        <f t="shared" si="4"/>
        <v>19570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">
      <c r="A125" s="9" t="s">
        <v>39</v>
      </c>
      <c r="B125" s="10"/>
      <c r="C125" s="17">
        <f t="shared" si="4"/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">
      <c r="A126" s="9" t="s">
        <v>108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>
      <c r="A127" s="9" t="s">
        <v>87</v>
      </c>
      <c r="B127" s="10"/>
      <c r="C127" s="17">
        <f t="shared" si="4"/>
        <v>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8">
      <c r="A128" s="9" t="s">
        <v>40</v>
      </c>
      <c r="B128" s="10"/>
      <c r="C128" s="17">
        <f t="shared" si="4"/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36">
      <c r="A129" s="9" t="s">
        <v>119</v>
      </c>
      <c r="B129" s="10"/>
      <c r="C129" s="17">
        <f t="shared" si="4"/>
        <v>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">
      <c r="A130" s="9" t="s">
        <v>109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">
      <c r="A131" s="9" t="s">
        <v>115</v>
      </c>
      <c r="B131" s="10"/>
      <c r="C131" s="17">
        <f t="shared" si="4"/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23.25" customHeight="1">
      <c r="A132" s="9" t="s">
        <v>41</v>
      </c>
      <c r="B132" s="10"/>
      <c r="C132" s="17">
        <f t="shared" si="4"/>
        <v>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">
      <c r="A133" s="9" t="s">
        <v>116</v>
      </c>
      <c r="B133" s="10">
        <v>18870</v>
      </c>
      <c r="C133" s="17">
        <f t="shared" si="4"/>
        <v>18870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>
      <c r="A134" s="9" t="s">
        <v>129</v>
      </c>
      <c r="B134" s="10"/>
      <c r="C134" s="17">
        <f t="shared" si="4"/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">
      <c r="A135" s="9" t="s">
        <v>130</v>
      </c>
      <c r="B135" s="10"/>
      <c r="C135" s="17">
        <f t="shared" si="4"/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s="6" customFormat="1" ht="18">
      <c r="A136" s="9" t="s">
        <v>137</v>
      </c>
      <c r="B136" s="10"/>
      <c r="C136" s="17">
        <f t="shared" si="4"/>
        <v>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">
      <c r="A137" s="9" t="s">
        <v>42</v>
      </c>
      <c r="B137" s="10"/>
      <c r="C137" s="17">
        <f t="shared" si="4"/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8">
      <c r="A138" s="9" t="s">
        <v>43</v>
      </c>
      <c r="B138" s="10"/>
      <c r="C138" s="17">
        <f t="shared" si="4"/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">
      <c r="A139" s="9" t="s">
        <v>44</v>
      </c>
      <c r="B139" s="10"/>
      <c r="C139" s="17">
        <f t="shared" si="4"/>
        <v>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">
      <c r="A140" s="9" t="s">
        <v>117</v>
      </c>
      <c r="B140" s="10"/>
      <c r="C140" s="17">
        <f t="shared" si="4"/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8">
      <c r="A141" s="9" t="s">
        <v>88</v>
      </c>
      <c r="B141" s="10"/>
      <c r="C141" s="17">
        <f t="shared" si="4"/>
        <v>0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36.75" customHeight="1">
      <c r="A142" s="9" t="s">
        <v>68</v>
      </c>
      <c r="B142" s="10"/>
      <c r="C142" s="17">
        <f t="shared" si="4"/>
        <v>0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8">
      <c r="A143" s="9" t="s">
        <v>131</v>
      </c>
      <c r="B143" s="10"/>
      <c r="C143" s="17">
        <f t="shared" si="4"/>
        <v>0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8">
      <c r="A144" s="9" t="s">
        <v>80</v>
      </c>
      <c r="B144" s="10">
        <v>700</v>
      </c>
      <c r="C144" s="17">
        <f t="shared" si="4"/>
        <v>700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s="14" customFormat="1" ht="34.5" customHeight="1">
      <c r="A145" s="13" t="s">
        <v>3</v>
      </c>
      <c r="B145" s="12">
        <f>B124+B110+B101+B59+B37+B30+B28+B25+B17</f>
        <v>1953996.31</v>
      </c>
      <c r="C145" s="17">
        <f t="shared" si="4"/>
        <v>1953996.31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7" spans="1:3" ht="18">
      <c r="A147" s="22" t="s">
        <v>139</v>
      </c>
      <c r="B147" s="22"/>
      <c r="C147" s="22"/>
    </row>
    <row r="148" ht="18">
      <c r="A148" s="7" t="s">
        <v>91</v>
      </c>
    </row>
    <row r="149" spans="1:3" ht="28.5" customHeight="1">
      <c r="A149" s="22" t="s">
        <v>111</v>
      </c>
      <c r="B149" s="22"/>
      <c r="C149" s="22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147:C147"/>
    <mergeCell ref="A149:C149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  <rowBreaks count="1" manualBreakCount="1">
    <brk id="10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2017-10-09T09:18:02Z</cp:lastPrinted>
  <dcterms:created xsi:type="dcterms:W3CDTF">1996-10-08T23:32:33Z</dcterms:created>
  <dcterms:modified xsi:type="dcterms:W3CDTF">2019-09-17T08:46:39Z</dcterms:modified>
  <cp:category/>
  <cp:version/>
  <cp:contentType/>
  <cp:contentStatus/>
</cp:coreProperties>
</file>