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  <sheet name="Лист1" sheetId="2" r:id="rId2"/>
  </sheets>
  <definedNames>
    <definedName name="_xlnm.Print_Area" localSheetId="0">'школы '!$A$1:$C$123</definedName>
  </definedNames>
  <calcPr fullCalcOnLoad="1"/>
</workbook>
</file>

<file path=xl/sharedStrings.xml><?xml version="1.0" encoding="utf-8"?>
<sst xmlns="http://schemas.openxmlformats.org/spreadsheetml/2006/main" count="116" uniqueCount="115">
  <si>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</si>
  <si>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</si>
  <si>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</si>
  <si>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</si>
  <si>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</si>
  <si>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</si>
  <si>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</si>
  <si>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</si>
  <si>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</si>
  <si>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</si>
  <si>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</si>
  <si>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</si>
  <si>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</si>
  <si>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</si>
  <si>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</si>
  <si>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</si>
  <si>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реомнт огр.техники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</si>
  <si>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</si>
  <si>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</si>
  <si>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</si>
  <si>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</si>
  <si>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аттестация рабочих мест</t>
  </si>
  <si>
    <t>страхование котельной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</si>
  <si>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</si>
  <si>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</si>
  <si>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</si>
  <si>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</si>
  <si>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</si>
  <si>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</si>
  <si>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пож.технич.минимум</t>
  </si>
  <si>
    <t>инвентаризация источн.загрязнения</t>
  </si>
  <si>
    <t>налог за загрязнение окр.среды</t>
  </si>
  <si>
    <t>учебники</t>
  </si>
  <si>
    <t>посуда</t>
  </si>
  <si>
    <t>огнетушители</t>
  </si>
  <si>
    <t>орг.техника</t>
  </si>
  <si>
    <t>ГСМ</t>
  </si>
  <si>
    <t>питание ДОУ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</si>
  <si>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</si>
  <si>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</si>
  <si>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</si>
  <si>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</si>
  <si>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</si>
  <si>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</si>
  <si>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</si>
  <si>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</si>
  <si>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</si>
  <si>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</si>
  <si>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</si>
  <si>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обучение операторов котел.</t>
  </si>
  <si>
    <t>тех.надзор по кап.ремонту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</si>
  <si>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</si>
  <si>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</si>
  <si>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</si>
  <si>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</si>
  <si>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</si>
  <si>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</si>
  <si>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</si>
  <si>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</si>
  <si>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</si>
  <si>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</si>
  <si>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</si>
  <si>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</si>
  <si>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</si>
  <si>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</si>
  <si>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</si>
  <si>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</si>
  <si>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обслуж.узла учета тепл.энергии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</si>
  <si>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</si>
  <si>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</si>
  <si>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</si>
  <si>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</si>
  <si>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лагерь продукты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</si>
  <si>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</si>
  <si>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</si>
  <si>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</si>
  <si>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</si>
  <si>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</si>
  <si>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</si>
  <si>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</si>
  <si>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</si>
  <si>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Постановка на учет автотранспорта</t>
  </si>
  <si>
    <t>мясорубка</t>
  </si>
  <si>
    <t>пылесос</t>
  </si>
  <si>
    <t>карта водителя</t>
  </si>
  <si>
    <t>спец.контейнер для сбора и хранения ртутьсод.</t>
  </si>
  <si>
    <t>активация блока СКЗИ,калибровка,подключение к серверу</t>
  </si>
  <si>
    <t>тех.обслуживание автобуса</t>
  </si>
  <si>
    <t>умывальники</t>
  </si>
  <si>
    <t>огнезащитная обработка деревянных конструкций</t>
  </si>
  <si>
    <t>знаки пожарной безопасности</t>
  </si>
  <si>
    <t>металлодетектор</t>
  </si>
  <si>
    <t>ГСМ-масло моторное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</si>
  <si>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</si>
  <si>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</si>
  <si>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</si>
  <si>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Гл.бухгалтер                                                                             Г.Ф.Губарева</t>
  </si>
  <si>
    <t>2016 год</t>
  </si>
  <si>
    <t>молоко 1-4 класс</t>
  </si>
  <si>
    <t>текущий ремонт электрооборудования</t>
  </si>
  <si>
    <t>тех.обслуживание системы видеонаблюдения</t>
  </si>
  <si>
    <t>служебная командировка (проживание)</t>
  </si>
  <si>
    <t>обучение по автобусу</t>
  </si>
  <si>
    <t xml:space="preserve">тестирование учащихся </t>
  </si>
  <si>
    <t>обучение (повышение квалификации)</t>
  </si>
  <si>
    <t xml:space="preserve">ремонт системы отопления </t>
  </si>
  <si>
    <t xml:space="preserve">выполнение работ по межеванию и исправление ошибки в кадастровом плане </t>
  </si>
  <si>
    <t>ремонт пожарной сигнализации</t>
  </si>
  <si>
    <t>металлический контейнеры с крышкой для мусора</t>
  </si>
  <si>
    <t>обучение ответственных за БДД</t>
  </si>
  <si>
    <t>роутер</t>
  </si>
  <si>
    <t>Директор МБОУ Русская СОШ                                                 Г.В.Колинько</t>
  </si>
  <si>
    <t>обучение по БДД</t>
  </si>
  <si>
    <t>Информация о расходовании средств местного бюджета за ноябрь 2016 год.</t>
  </si>
  <si>
    <t xml:space="preserve">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</si>
</sst>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3" fontId="6" fillId="0" borderId="0" xfId="0" applyNumberFormat="1" applyFont="1" applyFill="1" applyBorder="1" applyAlignment="1">
      <alignment horizontal="center" wrapText="1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  <xf numFmtId="4" fontId="0" fillId="0" borderId="0" xfId="0" applyNumberForma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view="pageBreakPreview" zoomScale="110" zoomScaleSheetLayoutView="110" zoomScalePageLayoutView="0" workbookViewId="0" topLeftCell="A4">
      <selection activeCell="E8" sqref="E8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9.140625" style="2" customWidth="1"/>
    <col min="5" max="5" width="11.8515625" style="2" bestFit="1" customWidth="1"/>
    <col min="6" max="16384" width="9.140625" style="2" customWidth="1"/>
  </cols>
  <sheetData>
    <row r="1" spans="1:3" ht="68.25" customHeight="1">
      <c r="A1" s="19" t="s">
        <v>113</v>
      </c>
      <c r="B1" s="19"/>
      <c r="C1" s="19"/>
    </row>
    <row r="2" spans="1:3" ht="60" customHeight="1">
      <c r="A2" s="20" t="s">
        <v>95</v>
      </c>
      <c r="B2" s="20"/>
      <c r="C2" s="20"/>
    </row>
    <row r="3" spans="1:14" s="4" customFormat="1" ht="60" customHeight="1">
      <c r="A3" s="8"/>
      <c r="B3" s="15" t="s">
        <v>97</v>
      </c>
      <c r="C3" s="16" t="s">
        <v>57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4" customFormat="1" ht="18">
      <c r="A4" s="11" t="s">
        <v>54</v>
      </c>
      <c r="B4" s="17">
        <f>B5</f>
        <v>884826.0900000001</v>
      </c>
      <c r="C4" s="17">
        <f aca="true" t="shared" si="0" ref="C4:C35">SUM(B4:B4)</f>
        <v>884826.0900000001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14" customFormat="1" ht="18">
      <c r="A5" s="9" t="s">
        <v>55</v>
      </c>
      <c r="B5" s="18">
        <f>20600+6023+146.91+25558.7+2761.7+2055.31+19700+22478.28+6164+219.17+19900+23746.77+225.01+5667+19900+230.65+6491+31880.51+17200+144.62+19+456.96+27638.43+6896+297.81+2226+15248.79+14300+443+2927.19+650+4350+4500+20200.28+248.32+7019+7033.3+1523.88+27000+190.1+6698.74+344.99+383.08+38328.16+3344.19+3591.46+26100+4183.01+3750+40464+280.14+501.83+39900+1186.95+125476+44261+425.99+41500+36670+49852.55+436.25+39900+2987.06</f>
        <v>884826.0900000001</v>
      </c>
      <c r="C5" s="17">
        <f t="shared" si="0"/>
        <v>884826.0900000001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14" customFormat="1" ht="18">
      <c r="A6" s="9" t="s">
        <v>56</v>
      </c>
      <c r="B6" s="18"/>
      <c r="C6" s="17">
        <f t="shared" si="0"/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14" customFormat="1" ht="18">
      <c r="A7" s="11" t="s">
        <v>5</v>
      </c>
      <c r="B7" s="12">
        <f>B9</f>
        <v>3900</v>
      </c>
      <c r="C7" s="17">
        <f t="shared" si="0"/>
        <v>3900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">
      <c r="A8" s="9" t="s">
        <v>66</v>
      </c>
      <c r="B8" s="10"/>
      <c r="C8" s="17">
        <f t="shared" si="0"/>
        <v>0</v>
      </c>
      <c r="D8" s="1"/>
      <c r="E8" s="22">
        <f>B4+B11</f>
        <v>1136239.3</v>
      </c>
      <c r="F8" s="1" t="s">
        <v>78</v>
      </c>
      <c r="G8" s="1"/>
      <c r="H8" s="1"/>
      <c r="I8" s="1"/>
      <c r="J8" s="1"/>
      <c r="K8" s="1"/>
      <c r="L8" s="1"/>
      <c r="M8" s="1"/>
      <c r="N8" s="1"/>
    </row>
    <row r="9" spans="1:14" ht="18">
      <c r="A9" s="9" t="s">
        <v>77</v>
      </c>
      <c r="B9" s="10">
        <f>1000+1300+1000+600</f>
        <v>3900</v>
      </c>
      <c r="C9" s="17">
        <f>B9</f>
        <v>3900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">
      <c r="A10" s="9" t="s">
        <v>58</v>
      </c>
      <c r="B10" s="10"/>
      <c r="C10" s="17">
        <f t="shared" si="0"/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14" customFormat="1" ht="18">
      <c r="A11" s="11">
        <v>213</v>
      </c>
      <c r="B11" s="12">
        <f>11510.97+1517.36+104.65+2668.45+1012.66+2701.91+523.72+105.96+11655.27+10898.54+2526.49+99.09+1436.63+11341.36+2629.15+103.11+1495+117.31+12903.62+1700.92+2991.29+3080.75+13289.45+1751.8+120.81+189.4+2746.28+4829.65+20833.79+21419.4+4965.41+194.72+2823.48+37894+20641.81+4785.15+2720.97+187.65+21049.5+4879.66+191.36+2774.71</f>
        <v>251413.20999999996</v>
      </c>
      <c r="C11" s="17">
        <f>B11</f>
        <v>251413.20999999996</v>
      </c>
      <c r="D11" s="1" t="s">
        <v>74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14" customFormat="1" ht="18">
      <c r="A12" s="11">
        <v>221</v>
      </c>
      <c r="B12" s="12">
        <f>1593+1593+1593+1500+1593+1593+1593+1593+1500+1593+1593+1500+1593</f>
        <v>20430</v>
      </c>
      <c r="C12" s="17">
        <f t="shared" si="0"/>
        <v>20430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14" customFormat="1" ht="21" customHeight="1">
      <c r="A13" s="11">
        <v>222</v>
      </c>
      <c r="B13" s="12">
        <f>905.28+1029.98+679.6+483.45</f>
        <v>3098.31</v>
      </c>
      <c r="C13" s="17">
        <f t="shared" si="0"/>
        <v>3098.31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14" customFormat="1" ht="21" customHeight="1">
      <c r="A14" s="13" t="s">
        <v>6</v>
      </c>
      <c r="B14" s="12">
        <f>B15+B16+B17+B18</f>
        <v>803983.91</v>
      </c>
      <c r="C14" s="17">
        <f t="shared" si="0"/>
        <v>803983.91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1" customHeight="1">
      <c r="A15" s="9" t="s">
        <v>7</v>
      </c>
      <c r="B15" s="10">
        <f>6459.78+8613.04+56.61+6169.03+8229.72+6109.73+5485.35+6043.19+184.4+8057.58+245.98+5542.85+49.13+65.52+7388.23+80.5+107.3+4526.83+4226.19+5634.92+348.43+1988.37+4993.96+3743.71+1518.44+3160.18+4209+3781.51+2837.84+2099.25+4.49+3.37+3565.71+2677.71+2637.35+103.07+137.29+3905.5+3202.89+4265.78+6059.04+4542.55+623.39+831.48+8025.07</f>
        <v>152541.26000000004</v>
      </c>
      <c r="C15" s="17">
        <f t="shared" si="0"/>
        <v>152541.26000000004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1" customHeight="1">
      <c r="A16" s="9" t="s">
        <v>65</v>
      </c>
      <c r="B16" s="10">
        <f>176111.28+141461.62+122410.99+36897.22+6796.16+1853.61+127927.23</f>
        <v>613458.11</v>
      </c>
      <c r="C16" s="17">
        <f t="shared" si="0"/>
        <v>613458.11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1" customHeight="1">
      <c r="A17" s="9" t="s">
        <v>8</v>
      </c>
      <c r="B17" s="10">
        <f>1243.94+1916.34+1445.66+1983.58+134.48+1580.14+739.64+962.28+784.08+1639.44+1104.84</f>
        <v>13534.42</v>
      </c>
      <c r="C17" s="17">
        <f t="shared" si="0"/>
        <v>13534.42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1" customHeight="1">
      <c r="A18" s="9" t="s">
        <v>9</v>
      </c>
      <c r="B18" s="10">
        <f>2202.72+3304.08+3304.08+3304.08+2202.72+2202.72+2202.72+2290.8+3436.2</f>
        <v>24450.12</v>
      </c>
      <c r="C18" s="17">
        <f t="shared" si="0"/>
        <v>24450.12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24" customHeight="1">
      <c r="A19" s="11">
        <v>224</v>
      </c>
      <c r="B19" s="12"/>
      <c r="C19" s="17">
        <f>SUM(B19:B19)</f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27" customHeight="1">
      <c r="A20" s="13" t="s">
        <v>0</v>
      </c>
      <c r="B20" s="12">
        <f>B21+B22+B23+B24+B25+B26+B27+B28+B29+B30+B31+B32+B33+B34+B35+B36+B37+B38+B39+B40+B41</f>
        <v>325995.13</v>
      </c>
      <c r="C20" s="17">
        <f t="shared" si="0"/>
        <v>325995.13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1.75" customHeight="1">
      <c r="A21" s="9" t="s">
        <v>10</v>
      </c>
      <c r="B21" s="10">
        <v>6491.4</v>
      </c>
      <c r="C21" s="17">
        <f t="shared" si="0"/>
        <v>6491.4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11</v>
      </c>
      <c r="B22" s="10">
        <f>2242+2242+2242+2242+2808.4+2808.4+2867.4+2867.4+2867.4</f>
        <v>23187.000000000004</v>
      </c>
      <c r="C22" s="17">
        <f t="shared" si="0"/>
        <v>23187.000000000004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12</v>
      </c>
      <c r="B23" s="10">
        <f>2147.6+2147.6+2147.6+2147.6</f>
        <v>8590.4</v>
      </c>
      <c r="C23" s="17">
        <f t="shared" si="0"/>
        <v>8590.4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105</v>
      </c>
      <c r="B24" s="10">
        <v>25960</v>
      </c>
      <c r="C24" s="17">
        <f t="shared" si="0"/>
        <v>25960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">
      <c r="A25" s="9" t="s">
        <v>14</v>
      </c>
      <c r="B25" s="10">
        <v>671</v>
      </c>
      <c r="C25" s="17">
        <f t="shared" si="0"/>
        <v>671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">
      <c r="A26" s="9" t="s">
        <v>15</v>
      </c>
      <c r="B26" s="10">
        <v>724.35</v>
      </c>
      <c r="C26" s="17">
        <f t="shared" si="0"/>
        <v>724.35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">
      <c r="A27" s="9" t="s">
        <v>67</v>
      </c>
      <c r="B27" s="10">
        <f>4885.2+4885.2+4885.2+4885.2</f>
        <v>19540.8</v>
      </c>
      <c r="C27" s="17">
        <f t="shared" si="0"/>
        <v>19540.8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36">
      <c r="A28" s="9" t="s">
        <v>89</v>
      </c>
      <c r="B28" s="10">
        <v>17160</v>
      </c>
      <c r="C28" s="17">
        <f t="shared" si="0"/>
        <v>17160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">
      <c r="A29" s="9" t="s">
        <v>87</v>
      </c>
      <c r="B29" s="10">
        <f>14000+16000</f>
        <v>30000</v>
      </c>
      <c r="C29" s="17">
        <f t="shared" si="0"/>
        <v>30000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36">
      <c r="A30" s="9" t="s">
        <v>68</v>
      </c>
      <c r="B30" s="10">
        <f>8325+8325+8325+8325+8325+8325+8325+8325+8325</f>
        <v>74925</v>
      </c>
      <c r="C30" s="17">
        <f t="shared" si="0"/>
        <v>74925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">
      <c r="A31" s="9" t="s">
        <v>93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">
      <c r="A32" s="9" t="s">
        <v>107</v>
      </c>
      <c r="B32" s="10">
        <v>50019</v>
      </c>
      <c r="C32" s="17">
        <f t="shared" si="0"/>
        <v>50019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">
      <c r="A33" s="9" t="s">
        <v>99</v>
      </c>
      <c r="B33" s="10">
        <f>2566+3843+3388+5148</f>
        <v>14945</v>
      </c>
      <c r="C33" s="17">
        <f t="shared" si="0"/>
        <v>14945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17</v>
      </c>
      <c r="B34" s="10">
        <v>9858</v>
      </c>
      <c r="C34" s="17">
        <f t="shared" si="0"/>
        <v>9858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18</v>
      </c>
      <c r="B35" s="10">
        <v>1715</v>
      </c>
      <c r="C35" s="17">
        <f t="shared" si="0"/>
        <v>1715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75</v>
      </c>
      <c r="B36" s="10">
        <f>4244.46+6199.72</f>
        <v>10444.18</v>
      </c>
      <c r="C36" s="17">
        <f>B36</f>
        <v>10444.18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36">
      <c r="A37" s="9" t="s">
        <v>106</v>
      </c>
      <c r="B37" s="10">
        <v>12000</v>
      </c>
      <c r="C37" s="17">
        <f aca="true" t="shared" si="1" ref="C37:C55">SUM(B37:B37)</f>
        <v>12000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16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13</v>
      </c>
      <c r="B39" s="10">
        <v>1764</v>
      </c>
      <c r="C39" s="17">
        <f t="shared" si="1"/>
        <v>1764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4.75" customHeight="1">
      <c r="A40" s="9" t="s">
        <v>100</v>
      </c>
      <c r="B40" s="10">
        <f>6000+6000+6000</f>
        <v>18000</v>
      </c>
      <c r="C40" s="17">
        <f t="shared" si="1"/>
        <v>18000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48</v>
      </c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B43+B44+B45+B46+B47+B48+B49+B50+B51+B52+B53+B54+B55+B56+B57+B58+B59+B60+B61+B62+B63+B64+B65+B66+B67+B68+B69+B70</f>
        <v>133879.41</v>
      </c>
      <c r="C42" s="17">
        <f t="shared" si="1"/>
        <v>133879.41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19</v>
      </c>
      <c r="B43" s="10">
        <f>285.06+274+260+2210+2329+2423.01+33577</f>
        <v>41358.07</v>
      </c>
      <c r="C43" s="17">
        <f t="shared" si="1"/>
        <v>41358.07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20</v>
      </c>
      <c r="B44" s="10">
        <f>2400+3360+2880+1600+3360+3360</f>
        <v>16960</v>
      </c>
      <c r="C44" s="17">
        <f t="shared" si="1"/>
        <v>16960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93</v>
      </c>
      <c r="B45" s="10">
        <v>3841.34</v>
      </c>
      <c r="C45" s="17">
        <f t="shared" si="1"/>
        <v>3841.34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69</v>
      </c>
      <c r="B46" s="10">
        <f>4030+3770+4030+3900+4030+3900+4030+4030+3900</f>
        <v>35620</v>
      </c>
      <c r="C46" s="17">
        <f t="shared" si="1"/>
        <v>35620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102</v>
      </c>
      <c r="B47" s="10">
        <v>3000</v>
      </c>
      <c r="C47" s="17">
        <f t="shared" si="1"/>
        <v>3000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103</v>
      </c>
      <c r="B48" s="10">
        <f>900+1200</f>
        <v>2100</v>
      </c>
      <c r="C48" s="17">
        <f t="shared" si="1"/>
        <v>2100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109</v>
      </c>
      <c r="B49" s="10">
        <f>1500+1500</f>
        <v>3000</v>
      </c>
      <c r="C49" s="17">
        <f t="shared" si="1"/>
        <v>3000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70</v>
      </c>
      <c r="B50" s="10"/>
      <c r="C50" s="17">
        <f t="shared" si="1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101</v>
      </c>
      <c r="B51" s="10">
        <f>4000+1000+1650</f>
        <v>6650</v>
      </c>
      <c r="C51" s="17">
        <f t="shared" si="1"/>
        <v>6650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81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112</v>
      </c>
      <c r="B53" s="10">
        <f>8000+10000</f>
        <v>18000</v>
      </c>
      <c r="C53" s="17">
        <f t="shared" si="1"/>
        <v>18000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29</v>
      </c>
      <c r="B54" s="10">
        <v>1000</v>
      </c>
      <c r="C54" s="17">
        <f t="shared" si="1"/>
        <v>1000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47</v>
      </c>
      <c r="B55" s="10">
        <v>1000</v>
      </c>
      <c r="C55" s="17">
        <f t="shared" si="1"/>
        <v>1000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49</v>
      </c>
      <c r="B56" s="10"/>
      <c r="C56" s="17">
        <f aca="true" t="shared" si="2" ref="C56:C70">SUM(B56:B56)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104</v>
      </c>
      <c r="B57" s="10">
        <v>1350</v>
      </c>
      <c r="C57" s="17">
        <f t="shared" si="2"/>
        <v>1350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50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36">
      <c r="A59" s="9" t="s">
        <v>86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/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36">
      <c r="A61" s="9" t="s">
        <v>59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61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53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21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22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30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/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46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51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52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14" customFormat="1" ht="18">
      <c r="A71" s="11">
        <v>262</v>
      </c>
      <c r="B71" s="12"/>
      <c r="C71" s="17">
        <f aca="true" t="shared" si="3" ref="C71:C90">SUM(B71:B71)</f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23</v>
      </c>
      <c r="B72" s="12">
        <f>B73+B74+B75+B76+B77+B78+B79+B80</f>
        <v>103118.34</v>
      </c>
      <c r="C72" s="17">
        <f t="shared" si="3"/>
        <v>103118.34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25</v>
      </c>
      <c r="B73" s="10"/>
      <c r="C73" s="17">
        <f t="shared" si="3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24</v>
      </c>
      <c r="B74" s="10">
        <f>650+650+650</f>
        <v>1950</v>
      </c>
      <c r="C74" s="17">
        <f t="shared" si="3"/>
        <v>1950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26</v>
      </c>
      <c r="B75" s="10">
        <f>4644+4643+4644</f>
        <v>13931</v>
      </c>
      <c r="C75" s="17">
        <f t="shared" si="3"/>
        <v>13931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31</v>
      </c>
      <c r="B76" s="10">
        <f>225.72+6.59+225.72+225.72+6.59</f>
        <v>690.34</v>
      </c>
      <c r="C76" s="17">
        <f t="shared" si="3"/>
        <v>690.34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27</v>
      </c>
      <c r="B77" s="10">
        <f>32.64+7.57+10000+20.61+421.99+28.71+4.06+372.07+24.03+35.32</f>
        <v>10946.999999999998</v>
      </c>
      <c r="C77" s="17">
        <f t="shared" si="3"/>
        <v>10946.999999999998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71</v>
      </c>
      <c r="B78" s="10">
        <f>22246+21710+21444</f>
        <v>65400</v>
      </c>
      <c r="C78" s="17">
        <f t="shared" si="3"/>
        <v>65400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28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45</v>
      </c>
      <c r="B80" s="10">
        <f>3000+200+1000+6000</f>
        <v>10200</v>
      </c>
      <c r="C80" s="17">
        <f t="shared" si="3"/>
        <v>10200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18">
      <c r="A81" s="11" t="s">
        <v>4</v>
      </c>
      <c r="B81" s="12">
        <f>B82+B88+B92</f>
        <v>18440</v>
      </c>
      <c r="C81" s="17">
        <f t="shared" si="3"/>
        <v>18440</v>
      </c>
      <c r="D81" s="1"/>
      <c r="E81" s="1" t="s">
        <v>114</v>
      </c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110</v>
      </c>
      <c r="B82" s="10">
        <v>2950</v>
      </c>
      <c r="C82" s="17">
        <f t="shared" si="3"/>
        <v>2950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32</v>
      </c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91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79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82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35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 t="s">
        <v>34</v>
      </c>
      <c r="B88" s="10">
        <v>2600</v>
      </c>
      <c r="C88" s="17">
        <f t="shared" si="3"/>
        <v>2600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60</v>
      </c>
      <c r="B89" s="10"/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83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62</v>
      </c>
      <c r="B91" s="10"/>
      <c r="C91" s="17">
        <f aca="true" t="shared" si="4" ref="C91:C116">SUM(B91:B91)</f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36">
      <c r="A92" s="9" t="s">
        <v>108</v>
      </c>
      <c r="B92" s="10">
        <v>12890</v>
      </c>
      <c r="C92" s="17">
        <f t="shared" si="4"/>
        <v>12890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36">
      <c r="A93" s="9" t="s">
        <v>85</v>
      </c>
      <c r="B93" s="10"/>
      <c r="C93" s="17">
        <f t="shared" si="4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63</v>
      </c>
      <c r="B94" s="10"/>
      <c r="C94" s="17">
        <f t="shared" si="4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14" customFormat="1" ht="18">
      <c r="A95" s="13" t="s">
        <v>2</v>
      </c>
      <c r="B95" s="12">
        <f>B96+B97+B98+B99+B100+B103+B104+B109+B112+B114+B115</f>
        <v>377676.42999999993</v>
      </c>
      <c r="C95" s="17">
        <f t="shared" si="4"/>
        <v>377676.42999999993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8">
      <c r="A96" s="9" t="s">
        <v>36</v>
      </c>
      <c r="B96" s="10">
        <f>19272+24090+24453+21420+23430+7106+22750</f>
        <v>142521</v>
      </c>
      <c r="C96" s="17">
        <f t="shared" si="4"/>
        <v>142521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8">
      <c r="A97" s="9" t="s">
        <v>72</v>
      </c>
      <c r="B97" s="10"/>
      <c r="C97" s="17">
        <f t="shared" si="4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8">
      <c r="A98" s="9" t="s">
        <v>98</v>
      </c>
      <c r="B98" s="10">
        <f>5701.8+1436.5+3715.2</f>
        <v>10853.5</v>
      </c>
      <c r="C98" s="17">
        <f t="shared" si="4"/>
        <v>10853.5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8">
      <c r="A99" s="9" t="s">
        <v>37</v>
      </c>
      <c r="B99" s="10">
        <f>650+5730.6+1561.3+2357+473.5+3323+3804.2+2196.5+1618.35+1430+600+460+740+849.05+1856.1+1550+1090+4888.1+68+2018.7+5506.2+140.6+1275+394.8+975+550+3024.5+2197+2888+234+1145+3981+600+4223.2+8322+165+600+1100+833.35+683.9+1096+278.4+3214+2019.9+900+3171.65+1709+1215+385.7+5618.1+5362.7+306+765.4+871.4+4281.4+330+374.3+372+1337.92+5436.6+200+495+1715.7+210</f>
        <v>117769.11999999995</v>
      </c>
      <c r="C99" s="17">
        <f t="shared" si="4"/>
        <v>117769.11999999995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8">
      <c r="A100" s="9" t="s">
        <v>76</v>
      </c>
      <c r="B100" s="10">
        <f>720+1095+2018.2+1424.2+1100.2+800+1244+1520+3209.8+1027+2250+1070+720+4724+1740+740+740+1188+2000+282.15+1425+320+650+3076+264+1736+150+574+792+869.65+200+650+1120+650+3460+560+1530+1838+115.5+1693+1381.8+462.6+1710+762+320+300+91.5+400+720+528+1780+770+2113.6+675.5+656+920+1222+243+724.9+80+916+192+72.8+266.4+492+373.5+370+100+1170+55+192+3411.5+450</f>
        <v>75207.8</v>
      </c>
      <c r="C100" s="17">
        <f t="shared" si="4"/>
        <v>75207.8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8">
      <c r="A101" s="9" t="s">
        <v>88</v>
      </c>
      <c r="B101" s="10"/>
      <c r="C101" s="17">
        <f t="shared" si="4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8">
      <c r="A102" s="9" t="s">
        <v>38</v>
      </c>
      <c r="B102" s="10"/>
      <c r="C102" s="17">
        <f t="shared" si="4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23.25" customHeight="1">
      <c r="A103" s="9" t="s">
        <v>39</v>
      </c>
      <c r="B103" s="10">
        <f>1480+740</f>
        <v>2220</v>
      </c>
      <c r="C103" s="17">
        <f t="shared" si="4"/>
        <v>2220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">
      <c r="A104" s="9" t="s">
        <v>40</v>
      </c>
      <c r="B104" s="10">
        <v>10665</v>
      </c>
      <c r="C104" s="17">
        <f t="shared" si="4"/>
        <v>10665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41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 t="s">
        <v>33</v>
      </c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92</v>
      </c>
      <c r="B107" s="10"/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>
      <c r="A108" s="9" t="s">
        <v>42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">
      <c r="A109" s="9" t="s">
        <v>43</v>
      </c>
      <c r="B109" s="10">
        <v>4200</v>
      </c>
      <c r="C109" s="17">
        <f t="shared" si="4"/>
        <v>4200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>
      <c r="A110" s="9" t="s">
        <v>44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>
      <c r="A111" s="9" t="s">
        <v>84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">
      <c r="A112" s="9" t="s">
        <v>90</v>
      </c>
      <c r="B112" s="10">
        <v>1550</v>
      </c>
      <c r="C112" s="17">
        <f t="shared" si="4"/>
        <v>1550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36.75" customHeight="1">
      <c r="A113" s="9" t="s">
        <v>64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>
      <c r="A114" s="9" t="s">
        <v>73</v>
      </c>
      <c r="B114" s="10">
        <v>1910.01</v>
      </c>
      <c r="C114" s="17">
        <f t="shared" si="4"/>
        <v>1910.01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>
      <c r="A115" s="9" t="s">
        <v>80</v>
      </c>
      <c r="B115" s="10">
        <v>10780</v>
      </c>
      <c r="C115" s="17">
        <f t="shared" si="4"/>
        <v>10780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14" customFormat="1" ht="34.5" customHeight="1">
      <c r="A116" s="13" t="s">
        <v>3</v>
      </c>
      <c r="B116" s="12">
        <f>B95+B81+B72+B42+B20+B14+B13+B12+B11+B7+B4</f>
        <v>2926760.83</v>
      </c>
      <c r="C116" s="17">
        <f t="shared" si="4"/>
        <v>2926760.83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8" spans="1:3" ht="18">
      <c r="A118" s="21" t="s">
        <v>111</v>
      </c>
      <c r="B118" s="21"/>
      <c r="C118" s="21"/>
    </row>
    <row r="119" ht="18">
      <c r="A119" s="7" t="s">
        <v>94</v>
      </c>
    </row>
    <row r="120" spans="1:3" ht="37.5" customHeight="1">
      <c r="A120" s="21" t="s">
        <v>96</v>
      </c>
      <c r="B120" s="21"/>
      <c r="C120" s="21"/>
    </row>
  </sheetData>
  <sheetProtection/>
  <mergeCells count="4">
    <mergeCell ref="A1:C1"/>
    <mergeCell ref="A2:C2"/>
    <mergeCell ref="A118:C118"/>
    <mergeCell ref="A120:C1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2016-12-01T11:43:54Z</cp:lastPrinted>
  <dcterms:created xsi:type="dcterms:W3CDTF">1996-10-08T23:32:33Z</dcterms:created>
  <dcterms:modified xsi:type="dcterms:W3CDTF">2016-12-27T12:11:01Z</dcterms:modified>
  <cp:category/>
  <cp:version/>
  <cp:contentType/>
  <cp:contentStatus/>
</cp:coreProperties>
</file>